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defaultThemeVersion="166925"/>
  <mc:AlternateContent xmlns:mc="http://schemas.openxmlformats.org/markup-compatibility/2006">
    <mc:Choice Requires="x15">
      <x15ac:absPath xmlns:x15ac="http://schemas.microsoft.com/office/spreadsheetml/2010/11/ac" url="\\172.16.100.222\share\050保健福祉課\40 地域支援係\01 総合事業第１号（訪問・通所）事業\01 指定・指定更新\02 指定（更新）申請書様式等\総合事業新様式\総合事業新様式\新様式\"/>
    </mc:Choice>
  </mc:AlternateContent>
  <xr:revisionPtr revIDLastSave="0" documentId="13_ncr:1_{26B9AE37-2060-4FAB-AC69-3513170E71F2}" xr6:coauthVersionLast="45" xr6:coauthVersionMax="45" xr10:uidLastSave="{00000000-0000-0000-0000-000000000000}"/>
  <bookViews>
    <workbookView xWindow="-120" yWindow="-120" windowWidth="20730" windowHeight="11160"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E40" i="1"/>
  <c r="R50" i="1" s="1"/>
  <c r="R44" i="1"/>
  <c r="W44" i="1"/>
  <c r="W45" i="1"/>
  <c r="AB45" i="1" l="1"/>
  <c r="W50" i="1" s="1"/>
  <c r="V40" i="1"/>
  <c r="T40" i="1"/>
  <c r="AB50" i="1"/>
  <c r="AU22" i="10"/>
  <c r="W45" i="10"/>
  <c r="W44" i="10"/>
  <c r="R44" i="10"/>
  <c r="AE40" i="10"/>
  <c r="R50" i="10" s="1"/>
  <c r="AA40" i="10"/>
  <c r="R45" i="10" s="1"/>
  <c r="AB45" i="10" s="1"/>
  <c r="W50"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50" i="10" l="1"/>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<sst xmlns="http://schemas.openxmlformats.org/spreadsheetml/2006/main" count="466" uniqueCount="170">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</sst>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3.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tabSelected="1" view="pageBreakPreview" zoomScale="55" zoomScaleNormal="55" zoomScaleSheetLayoutView="55" workbookViewId="0">
      <selection activeCell="AB2" sqref="AB2:AC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c r="V2" s="260"/>
      <c r="W2" s="39" t="s">
        <v>17</v>
      </c>
      <c r="X2" s="269" t="str">
        <f>IF(U2=0,"",YEAR(DATE(2018+U2,1,1)))</f>
        <v/>
      </c>
      <c r="Y2" s="269"/>
      <c r="Z2" s="41" t="s">
        <v>21</v>
      </c>
      <c r="AA2" s="41" t="s">
        <v>22</v>
      </c>
      <c r="AB2" s="260"/>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t="e">
        <f>DAY(EOMONTH(DATE(X2,AB2,1),0))</f>
        <v>#VALUE!</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t="e">
        <f>DAY(DATE($X$2,$AB$2,1))</f>
        <v>#VALUE!</v>
      </c>
      <c r="Q10" s="90" t="e">
        <f>DAY(DATE($X$2,$AB$2,2))</f>
        <v>#VALUE!</v>
      </c>
      <c r="R10" s="90" t="e">
        <f>DAY(DATE($X$2,$AB$2,3))</f>
        <v>#VALUE!</v>
      </c>
      <c r="S10" s="90" t="e">
        <f>DAY(DATE($X$2,$AB$2,4))</f>
        <v>#VALUE!</v>
      </c>
      <c r="T10" s="90" t="e">
        <f>DAY(DATE($X$2,$AB$2,5))</f>
        <v>#VALUE!</v>
      </c>
      <c r="U10" s="90" t="e">
        <f>DAY(DATE($X$2,$AB$2,6))</f>
        <v>#VALUE!</v>
      </c>
      <c r="V10" s="91" t="e">
        <f>DAY(DATE($X$2,$AB$2,7))</f>
        <v>#VALUE!</v>
      </c>
      <c r="W10" s="89" t="e">
        <f>DAY(DATE($X$2,$AB$2,8))</f>
        <v>#VALUE!</v>
      </c>
      <c r="X10" s="90" t="e">
        <f>DAY(DATE($X$2,$AB$2,9))</f>
        <v>#VALUE!</v>
      </c>
      <c r="Y10" s="90" t="e">
        <f>DAY(DATE($X$2,$AB$2,10))</f>
        <v>#VALUE!</v>
      </c>
      <c r="Z10" s="90" t="e">
        <f>DAY(DATE($X$2,$AB$2,11))</f>
        <v>#VALUE!</v>
      </c>
      <c r="AA10" s="90" t="e">
        <f>DAY(DATE($X$2,$AB$2,12))</f>
        <v>#VALUE!</v>
      </c>
      <c r="AB10" s="90" t="e">
        <f>DAY(DATE($X$2,$AB$2,13))</f>
        <v>#VALUE!</v>
      </c>
      <c r="AC10" s="91" t="e">
        <f>DAY(DATE($X$2,$AB$2,14))</f>
        <v>#VALUE!</v>
      </c>
      <c r="AD10" s="89" t="e">
        <f>DAY(DATE($X$2,$AB$2,15))</f>
        <v>#VALUE!</v>
      </c>
      <c r="AE10" s="90" t="e">
        <f>DAY(DATE($X$2,$AB$2,16))</f>
        <v>#VALUE!</v>
      </c>
      <c r="AF10" s="90" t="e">
        <f>DAY(DATE($X$2,$AB$2,17))</f>
        <v>#VALUE!</v>
      </c>
      <c r="AG10" s="90" t="e">
        <f>DAY(DATE($X$2,$AB$2,18))</f>
        <v>#VALUE!</v>
      </c>
      <c r="AH10" s="90" t="e">
        <f>DAY(DATE($X$2,$AB$2,19))</f>
        <v>#VALUE!</v>
      </c>
      <c r="AI10" s="90" t="e">
        <f>DAY(DATE($X$2,$AB$2,20))</f>
        <v>#VALUE!</v>
      </c>
      <c r="AJ10" s="91" t="e">
        <f>DAY(DATE($X$2,$AB$2,21))</f>
        <v>#VALUE!</v>
      </c>
      <c r="AK10" s="89" t="e">
        <f>DAY(DATE($X$2,$AB$2,22))</f>
        <v>#VALUE!</v>
      </c>
      <c r="AL10" s="90" t="e">
        <f>DAY(DATE($X$2,$AB$2,23))</f>
        <v>#VALUE!</v>
      </c>
      <c r="AM10" s="90" t="e">
        <f>DAY(DATE($X$2,$AB$2,24))</f>
        <v>#VALUE!</v>
      </c>
      <c r="AN10" s="90" t="e">
        <f>DAY(DATE($X$2,$AB$2,25))</f>
        <v>#VALUE!</v>
      </c>
      <c r="AO10" s="90" t="e">
        <f>DAY(DATE($X$2,$AB$2,26))</f>
        <v>#VALUE!</v>
      </c>
      <c r="AP10" s="90" t="e">
        <f>DAY(DATE($X$2,$AB$2,27))</f>
        <v>#VALUE!</v>
      </c>
      <c r="AQ10" s="91" t="e">
        <f>DAY(DATE($X$2,$AB$2,28))</f>
        <v>#VALUE!</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t="e">
        <f>WEEKDAY(DATE($X$2,$AB$2,1))</f>
        <v>#VALUE!</v>
      </c>
      <c r="Q11" s="90" t="e">
        <f>WEEKDAY(DATE($X$2,$AB$2,2))</f>
        <v>#VALUE!</v>
      </c>
      <c r="R11" s="90" t="e">
        <f>WEEKDAY(DATE($X$2,$AB$2,3))</f>
        <v>#VALUE!</v>
      </c>
      <c r="S11" s="90" t="e">
        <f>WEEKDAY(DATE($X$2,$AB$2,4))</f>
        <v>#VALUE!</v>
      </c>
      <c r="T11" s="90" t="e">
        <f>WEEKDAY(DATE($X$2,$AB$2,5))</f>
        <v>#VALUE!</v>
      </c>
      <c r="U11" s="90" t="e">
        <f>WEEKDAY(DATE($X$2,$AB$2,6))</f>
        <v>#VALUE!</v>
      </c>
      <c r="V11" s="91" t="e">
        <f>WEEKDAY(DATE($X$2,$AB$2,7))</f>
        <v>#VALUE!</v>
      </c>
      <c r="W11" s="89" t="e">
        <f>WEEKDAY(DATE($X$2,$AB$2,8))</f>
        <v>#VALUE!</v>
      </c>
      <c r="X11" s="90" t="e">
        <f>WEEKDAY(DATE($X$2,$AB$2,9))</f>
        <v>#VALUE!</v>
      </c>
      <c r="Y11" s="90" t="e">
        <f>WEEKDAY(DATE($X$2,$AB$2,10))</f>
        <v>#VALUE!</v>
      </c>
      <c r="Z11" s="90" t="e">
        <f>WEEKDAY(DATE($X$2,$AB$2,11))</f>
        <v>#VALUE!</v>
      </c>
      <c r="AA11" s="90" t="e">
        <f>WEEKDAY(DATE($X$2,$AB$2,12))</f>
        <v>#VALUE!</v>
      </c>
      <c r="AB11" s="90" t="e">
        <f>WEEKDAY(DATE($X$2,$AB$2,13))</f>
        <v>#VALUE!</v>
      </c>
      <c r="AC11" s="91" t="e">
        <f>WEEKDAY(DATE($X$2,$AB$2,14))</f>
        <v>#VALUE!</v>
      </c>
      <c r="AD11" s="89" t="e">
        <f>WEEKDAY(DATE($X$2,$AB$2,15))</f>
        <v>#VALUE!</v>
      </c>
      <c r="AE11" s="90" t="e">
        <f>WEEKDAY(DATE($X$2,$AB$2,16))</f>
        <v>#VALUE!</v>
      </c>
      <c r="AF11" s="90" t="e">
        <f>WEEKDAY(DATE($X$2,$AB$2,17))</f>
        <v>#VALUE!</v>
      </c>
      <c r="AG11" s="90" t="e">
        <f>WEEKDAY(DATE($X$2,$AB$2,18))</f>
        <v>#VALUE!</v>
      </c>
      <c r="AH11" s="90" t="e">
        <f>WEEKDAY(DATE($X$2,$AB$2,19))</f>
        <v>#VALUE!</v>
      </c>
      <c r="AI11" s="90" t="e">
        <f>WEEKDAY(DATE($X$2,$AB$2,20))</f>
        <v>#VALUE!</v>
      </c>
      <c r="AJ11" s="91" t="e">
        <f>WEEKDAY(DATE($X$2,$AB$2,21))</f>
        <v>#VALUE!</v>
      </c>
      <c r="AK11" s="89" t="e">
        <f>WEEKDAY(DATE($X$2,$AB$2,22))</f>
        <v>#VALUE!</v>
      </c>
      <c r="AL11" s="90" t="e">
        <f>WEEKDAY(DATE($X$2,$AB$2,23))</f>
        <v>#VALUE!</v>
      </c>
      <c r="AM11" s="90" t="e">
        <f>WEEKDAY(DATE($X$2,$AB$2,24))</f>
        <v>#VALUE!</v>
      </c>
      <c r="AN11" s="90" t="e">
        <f>WEEKDAY(DATE($X$2,$AB$2,25))</f>
        <v>#VALUE!</v>
      </c>
      <c r="AO11" s="90" t="e">
        <f>WEEKDAY(DATE($X$2,$AB$2,26))</f>
        <v>#VALUE!</v>
      </c>
      <c r="AP11" s="90" t="e">
        <f>WEEKDAY(DATE($X$2,$AB$2,27))</f>
        <v>#VALUE!</v>
      </c>
      <c r="AQ11" s="91" t="e">
        <f>WEEKDAY(DATE($X$2,$AB$2,28))</f>
        <v>#VALUE!</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e">
        <f>IF(P11=1,"日",IF(P11=2,"月",IF(P11=3,"火",IF(P11=4,"水",IF(P11=5,"木",IF(P11=6,"金","土"))))))</f>
        <v>#VALUE!</v>
      </c>
      <c r="Q12" s="93" t="e">
        <f t="shared" ref="Q12:V12" si="0">IF(Q11=1,"日",IF(Q11=2,"月",IF(Q11=3,"火",IF(Q11=4,"水",IF(Q11=5,"木",IF(Q11=6,"金","土"))))))</f>
        <v>#VALUE!</v>
      </c>
      <c r="R12" s="93" t="e">
        <f t="shared" si="0"/>
        <v>#VALUE!</v>
      </c>
      <c r="S12" s="93" t="e">
        <f t="shared" si="0"/>
        <v>#VALUE!</v>
      </c>
      <c r="T12" s="93" t="e">
        <f t="shared" si="0"/>
        <v>#VALUE!</v>
      </c>
      <c r="U12" s="93" t="e">
        <f t="shared" si="0"/>
        <v>#VALUE!</v>
      </c>
      <c r="V12" s="94" t="e">
        <f t="shared" si="0"/>
        <v>#VALUE!</v>
      </c>
      <c r="W12" s="92" t="e">
        <f t="shared" ref="W12" si="1">IF(W11=1,"日",IF(W11=2,"月",IF(W11=3,"火",IF(W11=4,"水",IF(W11=5,"木",IF(W11=6,"金","土"))))))</f>
        <v>#VALUE!</v>
      </c>
      <c r="X12" s="93" t="e">
        <f t="shared" ref="X12" si="2">IF(X11=1,"日",IF(X11=2,"月",IF(X11=3,"火",IF(X11=4,"水",IF(X11=5,"木",IF(X11=6,"金","土"))))))</f>
        <v>#VALUE!</v>
      </c>
      <c r="Y12" s="93" t="e">
        <f t="shared" ref="Y12" si="3">IF(Y11=1,"日",IF(Y11=2,"月",IF(Y11=3,"火",IF(Y11=4,"水",IF(Y11=5,"木",IF(Y11=6,"金","土"))))))</f>
        <v>#VALUE!</v>
      </c>
      <c r="Z12" s="93" t="e">
        <f t="shared" ref="Z12" si="4">IF(Z11=1,"日",IF(Z11=2,"月",IF(Z11=3,"火",IF(Z11=4,"水",IF(Z11=5,"木",IF(Z11=6,"金","土"))))))</f>
        <v>#VALUE!</v>
      </c>
      <c r="AA12" s="93" t="e">
        <f t="shared" ref="AA12" si="5">IF(AA11=1,"日",IF(AA11=2,"月",IF(AA11=3,"火",IF(AA11=4,"水",IF(AA11=5,"木",IF(AA11=6,"金","土"))))))</f>
        <v>#VALUE!</v>
      </c>
      <c r="AB12" s="93" t="e">
        <f t="shared" ref="AB12" si="6">IF(AB11=1,"日",IF(AB11=2,"月",IF(AB11=3,"火",IF(AB11=4,"水",IF(AB11=5,"木",IF(AB11=6,"金","土"))))))</f>
        <v>#VALUE!</v>
      </c>
      <c r="AC12" s="94" t="e">
        <f t="shared" ref="AC12" si="7">IF(AC11=1,"日",IF(AC11=2,"月",IF(AC11=3,"火",IF(AC11=4,"水",IF(AC11=5,"木",IF(AC11=6,"金","土"))))))</f>
        <v>#VALUE!</v>
      </c>
      <c r="AD12" s="92" t="e">
        <f t="shared" ref="AD12" si="8">IF(AD11=1,"日",IF(AD11=2,"月",IF(AD11=3,"火",IF(AD11=4,"水",IF(AD11=5,"木",IF(AD11=6,"金","土"))))))</f>
        <v>#VALUE!</v>
      </c>
      <c r="AE12" s="93" t="e">
        <f t="shared" ref="AE12" si="9">IF(AE11=1,"日",IF(AE11=2,"月",IF(AE11=3,"火",IF(AE11=4,"水",IF(AE11=5,"木",IF(AE11=6,"金","土"))))))</f>
        <v>#VALUE!</v>
      </c>
      <c r="AF12" s="93" t="e">
        <f t="shared" ref="AF12" si="10">IF(AF11=1,"日",IF(AF11=2,"月",IF(AF11=3,"火",IF(AF11=4,"水",IF(AF11=5,"木",IF(AF11=6,"金","土"))))))</f>
        <v>#VALUE!</v>
      </c>
      <c r="AG12" s="93" t="e">
        <f t="shared" ref="AG12" si="11">IF(AG11=1,"日",IF(AG11=2,"月",IF(AG11=3,"火",IF(AG11=4,"水",IF(AG11=5,"木",IF(AG11=6,"金","土"))))))</f>
        <v>#VALUE!</v>
      </c>
      <c r="AH12" s="93" t="e">
        <f t="shared" ref="AH12" si="12">IF(AH11=1,"日",IF(AH11=2,"月",IF(AH11=3,"火",IF(AH11=4,"水",IF(AH11=5,"木",IF(AH11=6,"金","土"))))))</f>
        <v>#VALUE!</v>
      </c>
      <c r="AI12" s="93" t="e">
        <f t="shared" ref="AI12" si="13">IF(AI11=1,"日",IF(AI11=2,"月",IF(AI11=3,"火",IF(AI11=4,"水",IF(AI11=5,"木",IF(AI11=6,"金","土"))))))</f>
        <v>#VALUE!</v>
      </c>
      <c r="AJ12" s="94" t="e">
        <f t="shared" ref="AJ12" si="14">IF(AJ11=1,"日",IF(AJ11=2,"月",IF(AJ11=3,"火",IF(AJ11=4,"水",IF(AJ11=5,"木",IF(AJ11=6,"金","土"))))))</f>
        <v>#VALUE!</v>
      </c>
      <c r="AK12" s="92" t="e">
        <f t="shared" ref="AK12" si="15">IF(AK11=1,"日",IF(AK11=2,"月",IF(AK11=3,"火",IF(AK11=4,"水",IF(AK11=5,"木",IF(AK11=6,"金","土"))))))</f>
        <v>#VALUE!</v>
      </c>
      <c r="AL12" s="93" t="e">
        <f t="shared" ref="AL12" si="16">IF(AL11=1,"日",IF(AL11=2,"月",IF(AL11=3,"火",IF(AL11=4,"水",IF(AL11=5,"木",IF(AL11=6,"金","土"))))))</f>
        <v>#VALUE!</v>
      </c>
      <c r="AM12" s="93" t="e">
        <f t="shared" ref="AM12" si="17">IF(AM11=1,"日",IF(AM11=2,"月",IF(AM11=3,"火",IF(AM11=4,"水",IF(AM11=5,"木",IF(AM11=6,"金","土"))))))</f>
        <v>#VALUE!</v>
      </c>
      <c r="AN12" s="93" t="e">
        <f t="shared" ref="AN12" si="18">IF(AN11=1,"日",IF(AN11=2,"月",IF(AN11=3,"火",IF(AN11=4,"水",IF(AN11=5,"木",IF(AN11=6,"金","土"))))))</f>
        <v>#VALUE!</v>
      </c>
      <c r="AO12" s="93" t="e">
        <f t="shared" ref="AO12" si="19">IF(AO11=1,"日",IF(AO11=2,"月",IF(AO11=3,"火",IF(AO11=4,"水",IF(AO11=5,"木",IF(AO11=6,"金","土"))))))</f>
        <v>#VALUE!</v>
      </c>
      <c r="AP12" s="93" t="e">
        <f t="shared" ref="AP12" si="20">IF(AP11=1,"日",IF(AP11=2,"月",IF(AP11=3,"火",IF(AP11=4,"水",IF(AP11=5,"木",IF(AP11=6,"金","土"))))))</f>
        <v>#VALUE!</v>
      </c>
      <c r="AQ12" s="94" t="e">
        <f t="shared" ref="AQ12" si="21">IF(AQ11=1,"日",IF(AQ11=2,"月",IF(AQ11=3,"火",IF(AQ11=4,"水",IF(AQ11=5,"木",IF(AQ11=6,"金","土"))))))</f>
        <v>#VALUE!</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30" si="22">IF($AZ$3="４週",AU13/4,IF($AZ$3="暦月",AU13/($AZ$6/7),""))</f>
        <v>0</v>
      </c>
      <c r="AX13" s="234"/>
      <c r="AY13" s="173"/>
      <c r="AZ13" s="174"/>
      <c r="BA13" s="174"/>
      <c r="BB13" s="174"/>
      <c r="BC13" s="174"/>
      <c r="BD13" s="175"/>
    </row>
    <row r="14" spans="1:57" ht="39.950000000000003" customHeight="1" x14ac:dyDescent="0.4">
      <c r="A14" s="71"/>
      <c r="B14" s="87">
        <f t="shared" ref="B14:B30" si="23">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7" ht="39.950000000000003" customHeight="1" x14ac:dyDescent="0.4">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7" ht="39.950000000000003" customHeight="1" x14ac:dyDescent="0.4">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39.950000000000003" customHeight="1" x14ac:dyDescent="0.4">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30" si="24">IF($AZ$3="４週",SUM(P17:AQ17),IF($AZ$3="暦月",SUM(P17:AT17),""))</f>
        <v>0</v>
      </c>
      <c r="AV17" s="198"/>
      <c r="AW17" s="195">
        <f t="shared" si="22"/>
        <v>0</v>
      </c>
      <c r="AX17" s="196"/>
      <c r="AY17" s="166"/>
      <c r="AZ17" s="167"/>
      <c r="BA17" s="167"/>
      <c r="BB17" s="167"/>
      <c r="BC17" s="167"/>
      <c r="BD17" s="168"/>
    </row>
    <row r="18" spans="1:56" ht="39.950000000000003" customHeight="1" x14ac:dyDescent="0.4">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39.950000000000003" customHeight="1" x14ac:dyDescent="0.4">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39.950000000000003" customHeight="1" x14ac:dyDescent="0.4">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39.950000000000003" customHeight="1" x14ac:dyDescent="0.4">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39.950000000000003" customHeight="1" x14ac:dyDescent="0.4">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39.950000000000003" customHeight="1" x14ac:dyDescent="0.4">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39.950000000000003" customHeight="1" x14ac:dyDescent="0.4">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39.950000000000003" customHeight="1" x14ac:dyDescent="0.4">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39.950000000000003" customHeight="1" x14ac:dyDescent="0.4">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39.950000000000003" customHeight="1" x14ac:dyDescent="0.4">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39.950000000000003" customHeight="1" x14ac:dyDescent="0.4">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39.950000000000003" customHeight="1" x14ac:dyDescent="0.4">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39.950000000000003" customHeight="1" thickBot="1" x14ac:dyDescent="0.45">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67" t="s">
        <v>29</v>
      </c>
      <c r="M34" s="267"/>
      <c r="N34" s="99"/>
      <c r="O34" s="99"/>
      <c r="P34" s="99"/>
      <c r="Q34" s="99"/>
      <c r="R34" s="240" t="s">
        <v>55</v>
      </c>
      <c r="S34" s="240"/>
      <c r="T34" s="240" t="s">
        <v>56</v>
      </c>
      <c r="U34" s="240"/>
      <c r="V34" s="240"/>
      <c r="W34" s="240"/>
      <c r="X34" s="99"/>
      <c r="Y34" s="272" t="s">
        <v>59</v>
      </c>
      <c r="Z34" s="272"/>
      <c r="AA34" s="272"/>
      <c r="AB34" s="272"/>
      <c r="AC34" s="67"/>
      <c r="AD34" s="67"/>
      <c r="AE34" s="105" t="s">
        <v>68</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261"/>
      <c r="D35" s="262"/>
      <c r="E35" s="263"/>
      <c r="F35" s="265">
        <f>IF(AB2=1,10,IF(AB2=2,11,IF(AB2=3,12,AB2-3)))</f>
        <v>-3</v>
      </c>
      <c r="G35" s="266"/>
      <c r="H35" s="265">
        <f>IF(AB2=1,11,IF(AB2=2,12,AB2-2))</f>
        <v>-2</v>
      </c>
      <c r="I35" s="266"/>
      <c r="J35" s="265">
        <f>IF(AB2=1,12,AB2-1)</f>
        <v>-1</v>
      </c>
      <c r="K35" s="266"/>
      <c r="L35" s="243" t="s">
        <v>28</v>
      </c>
      <c r="M35" s="244"/>
      <c r="N35" s="99"/>
      <c r="O35" s="99"/>
      <c r="P35" s="99"/>
      <c r="Q35" s="99"/>
      <c r="R35" s="252"/>
      <c r="S35" s="252"/>
      <c r="T35" s="252" t="s">
        <v>57</v>
      </c>
      <c r="U35" s="252"/>
      <c r="V35" s="252" t="s">
        <v>58</v>
      </c>
      <c r="W35" s="252"/>
      <c r="X35" s="99"/>
      <c r="Y35" s="252" t="s">
        <v>57</v>
      </c>
      <c r="Z35" s="252"/>
      <c r="AA35" s="252" t="s">
        <v>58</v>
      </c>
      <c r="AB35" s="252"/>
      <c r="AC35" s="67"/>
      <c r="AD35" s="67"/>
      <c r="AE35" s="105" t="s">
        <v>64</v>
      </c>
      <c r="AF35" s="105"/>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261" t="s">
        <v>116</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261" t="s">
        <v>117</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295">
        <f>AE40</f>
        <v>0</v>
      </c>
      <c r="S50" s="296"/>
      <c r="T50" s="296"/>
      <c r="U50" s="297"/>
      <c r="V50" s="105" t="s">
        <v>115</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7" ht="39.950000000000003" customHeight="1" x14ac:dyDescent="0.4">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44" si="1">IF($AZ$3="４週",AU13/4,IF($AZ$3="暦月",AU13/($AZ$6/7),""))</f>
        <v>0</v>
      </c>
      <c r="AX13" s="234"/>
      <c r="AY13" s="173"/>
      <c r="AZ13" s="174"/>
      <c r="BA13" s="174"/>
      <c r="BB13" s="174"/>
      <c r="BC13" s="174"/>
      <c r="BD13" s="175"/>
    </row>
    <row r="14" spans="1:57" ht="39.950000000000003" customHeight="1" x14ac:dyDescent="0.4">
      <c r="A14" s="71"/>
      <c r="B14" s="87">
        <f t="shared" ref="B14:B29" si="2">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7" ht="39.950000000000003" customHeight="1" x14ac:dyDescent="0.4">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7" ht="39.950000000000003" customHeight="1" x14ac:dyDescent="0.4">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39.950000000000003" customHeight="1" x14ac:dyDescent="0.4">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112" si="3">IF($AZ$3="４週",SUM(P17:AQ17),IF($AZ$3="暦月",SUM(P17:AT17),""))</f>
        <v>0</v>
      </c>
      <c r="AV17" s="198"/>
      <c r="AW17" s="195">
        <f t="shared" si="1"/>
        <v>0</v>
      </c>
      <c r="AX17" s="196"/>
      <c r="AY17" s="166"/>
      <c r="AZ17" s="167"/>
      <c r="BA17" s="167"/>
      <c r="BB17" s="167"/>
      <c r="BC17" s="167"/>
      <c r="BD17" s="168"/>
    </row>
    <row r="18" spans="1:56" ht="39.950000000000003" customHeight="1" x14ac:dyDescent="0.4">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39.950000000000003" customHeight="1" x14ac:dyDescent="0.4">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39.950000000000003" customHeight="1" x14ac:dyDescent="0.4">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39.950000000000003" customHeight="1" x14ac:dyDescent="0.4">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x14ac:dyDescent="0.4">
      <c r="A30" s="71"/>
      <c r="B30" s="87">
        <f t="shared" ref="B30:B93" si="4">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ref="AU30" si="5">IF($AZ$3="４週",SUM(P30:AQ30),IF($AZ$3="暦月",SUM(P30:AT30),""))</f>
        <v>0</v>
      </c>
      <c r="AV30" s="198"/>
      <c r="AW30" s="195">
        <f t="shared" si="1"/>
        <v>0</v>
      </c>
      <c r="AX30" s="196"/>
      <c r="AY30" s="166"/>
      <c r="AZ30" s="167"/>
      <c r="BA30" s="167"/>
      <c r="BB30" s="167"/>
      <c r="BC30" s="167"/>
      <c r="BD30" s="168"/>
    </row>
    <row r="31" spans="1:56" ht="39.950000000000003" customHeight="1" x14ac:dyDescent="0.4">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ref="AU31:AU94" si="6">IF($AZ$3="４週",SUM(P31:AQ31),IF($AZ$3="暦月",SUM(P31:AT31),""))</f>
        <v>0</v>
      </c>
      <c r="AV31" s="198"/>
      <c r="AW31" s="195">
        <f t="shared" si="1"/>
        <v>0</v>
      </c>
      <c r="AX31" s="196"/>
      <c r="AY31" s="166"/>
      <c r="AZ31" s="167"/>
      <c r="BA31" s="167"/>
      <c r="BB31" s="167"/>
      <c r="BC31" s="167"/>
      <c r="BD31" s="168"/>
    </row>
    <row r="32" spans="1:56" ht="39.950000000000003" customHeight="1" x14ac:dyDescent="0.4">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39.950000000000003" customHeight="1" x14ac:dyDescent="0.4">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39.950000000000003" customHeight="1" x14ac:dyDescent="0.4">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39.950000000000003" customHeight="1" x14ac:dyDescent="0.4">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39.950000000000003" customHeight="1" x14ac:dyDescent="0.4">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39.950000000000003" customHeight="1" x14ac:dyDescent="0.4">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39.950000000000003" customHeight="1" x14ac:dyDescent="0.4">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39.950000000000003" customHeight="1" x14ac:dyDescent="0.4">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39.950000000000003" customHeight="1" x14ac:dyDescent="0.4">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39.950000000000003" customHeight="1" x14ac:dyDescent="0.4">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39.950000000000003" customHeight="1" x14ac:dyDescent="0.4">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39.950000000000003" customHeight="1" x14ac:dyDescent="0.4">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39.950000000000003" customHeight="1" x14ac:dyDescent="0.4">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39.950000000000003" customHeight="1" x14ac:dyDescent="0.4">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ref="AW45:AW76" si="7">IF($AZ$3="４週",AU45/4,IF($AZ$3="暦月",AU45/($AZ$6/7),""))</f>
        <v>0</v>
      </c>
      <c r="AX45" s="196"/>
      <c r="AY45" s="166"/>
      <c r="AZ45" s="167"/>
      <c r="BA45" s="167"/>
      <c r="BB45" s="167"/>
      <c r="BC45" s="167"/>
      <c r="BD45" s="168"/>
    </row>
    <row r="46" spans="1:56" ht="39.950000000000003" customHeight="1" x14ac:dyDescent="0.4">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39.950000000000003" customHeight="1" x14ac:dyDescent="0.4">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39.950000000000003" customHeight="1" x14ac:dyDescent="0.4">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39.950000000000003" customHeight="1" x14ac:dyDescent="0.4">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39.950000000000003" customHeight="1" x14ac:dyDescent="0.4">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39.950000000000003" customHeight="1" x14ac:dyDescent="0.4">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39.950000000000003" customHeight="1" x14ac:dyDescent="0.4">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39.950000000000003" customHeight="1" x14ac:dyDescent="0.4">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39.950000000000003" customHeight="1" x14ac:dyDescent="0.4">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39.950000000000003" customHeight="1" x14ac:dyDescent="0.4">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39.950000000000003" customHeight="1" x14ac:dyDescent="0.4">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39.950000000000003" customHeight="1" x14ac:dyDescent="0.4">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39.950000000000003" customHeight="1" x14ac:dyDescent="0.4">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39.950000000000003" customHeight="1" x14ac:dyDescent="0.4">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39.950000000000003" customHeight="1" x14ac:dyDescent="0.4">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39.950000000000003" customHeight="1" x14ac:dyDescent="0.4">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39.950000000000003" customHeight="1" x14ac:dyDescent="0.4">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39.950000000000003" customHeight="1" x14ac:dyDescent="0.4">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39.950000000000003" customHeight="1" x14ac:dyDescent="0.4">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39.950000000000003" customHeight="1" x14ac:dyDescent="0.4">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39.950000000000003" customHeight="1" x14ac:dyDescent="0.4">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39.950000000000003" customHeight="1" x14ac:dyDescent="0.4">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39.950000000000003" customHeight="1" x14ac:dyDescent="0.4">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39.950000000000003" customHeight="1" x14ac:dyDescent="0.4">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39.950000000000003" customHeight="1" x14ac:dyDescent="0.4">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39.950000000000003" customHeight="1" x14ac:dyDescent="0.4">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39.950000000000003" customHeight="1" x14ac:dyDescent="0.4">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39.950000000000003" customHeight="1" x14ac:dyDescent="0.4">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39.950000000000003" customHeight="1" x14ac:dyDescent="0.4">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39.950000000000003" customHeight="1" x14ac:dyDescent="0.4">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39.950000000000003" customHeight="1" x14ac:dyDescent="0.4">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39.950000000000003" customHeight="1" x14ac:dyDescent="0.4">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ref="AW77:AW112" si="8">IF($AZ$3="４週",AU77/4,IF($AZ$3="暦月",AU77/($AZ$6/7),""))</f>
        <v>0</v>
      </c>
      <c r="AX77" s="196"/>
      <c r="AY77" s="166"/>
      <c r="AZ77" s="167"/>
      <c r="BA77" s="167"/>
      <c r="BB77" s="167"/>
      <c r="BC77" s="167"/>
      <c r="BD77" s="168"/>
    </row>
    <row r="78" spans="1:56" ht="39.950000000000003" customHeight="1" x14ac:dyDescent="0.4">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39.950000000000003" customHeight="1" x14ac:dyDescent="0.4">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39.950000000000003" customHeight="1" x14ac:dyDescent="0.4">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39.950000000000003" customHeight="1" x14ac:dyDescent="0.4">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39.950000000000003" customHeight="1" x14ac:dyDescent="0.4">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39.950000000000003" customHeight="1" x14ac:dyDescent="0.4">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39.950000000000003" customHeight="1" x14ac:dyDescent="0.4">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39.950000000000003" customHeight="1" x14ac:dyDescent="0.4">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39.950000000000003" customHeight="1" x14ac:dyDescent="0.4">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39.950000000000003" customHeight="1" x14ac:dyDescent="0.4">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39.950000000000003" customHeight="1" x14ac:dyDescent="0.4">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39.950000000000003" customHeight="1" x14ac:dyDescent="0.4">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39.950000000000003" customHeight="1" x14ac:dyDescent="0.4">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39.950000000000003" customHeight="1" x14ac:dyDescent="0.4">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39.950000000000003" customHeight="1" x14ac:dyDescent="0.4">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39.950000000000003" customHeight="1" x14ac:dyDescent="0.4">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39.950000000000003" customHeight="1" x14ac:dyDescent="0.4">
      <c r="A94" s="71"/>
      <c r="B94" s="87">
        <f t="shared" ref="B94:B112" si="9">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39.950000000000003" customHeight="1" x14ac:dyDescent="0.4">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ref="AU95:AU111" si="10">IF($AZ$3="４週",SUM(P95:AQ95),IF($AZ$3="暦月",SUM(P95:AT95),""))</f>
        <v>0</v>
      </c>
      <c r="AV95" s="198"/>
      <c r="AW95" s="195">
        <f t="shared" si="8"/>
        <v>0</v>
      </c>
      <c r="AX95" s="196"/>
      <c r="AY95" s="166"/>
      <c r="AZ95" s="167"/>
      <c r="BA95" s="167"/>
      <c r="BB95" s="167"/>
      <c r="BC95" s="167"/>
      <c r="BD95" s="168"/>
    </row>
    <row r="96" spans="1:56" ht="39.950000000000003" customHeight="1" x14ac:dyDescent="0.4">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39.950000000000003" customHeight="1" x14ac:dyDescent="0.4">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39.950000000000003" customHeight="1" x14ac:dyDescent="0.4">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39.950000000000003" customHeight="1" x14ac:dyDescent="0.4">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39.950000000000003" customHeight="1" x14ac:dyDescent="0.4">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39.950000000000003" customHeight="1" x14ac:dyDescent="0.4">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39.950000000000003" customHeight="1" x14ac:dyDescent="0.4">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39.950000000000003" customHeight="1" x14ac:dyDescent="0.4">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39.950000000000003" customHeight="1" x14ac:dyDescent="0.4">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39.950000000000003" customHeight="1" x14ac:dyDescent="0.4">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39.950000000000003" customHeight="1" x14ac:dyDescent="0.4">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39.950000000000003" customHeight="1" x14ac:dyDescent="0.4">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39.950000000000003" customHeight="1" x14ac:dyDescent="0.4">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39.950000000000003" customHeight="1" x14ac:dyDescent="0.4">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39.950000000000003" customHeight="1" x14ac:dyDescent="0.4">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39.950000000000003" customHeight="1" x14ac:dyDescent="0.4">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39.950000000000003" customHeight="1" thickBot="1" x14ac:dyDescent="0.45">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67" t="s">
        <v>29</v>
      </c>
      <c r="M116" s="267"/>
      <c r="N116" s="99"/>
      <c r="O116" s="99"/>
      <c r="P116" s="99"/>
      <c r="Q116" s="99"/>
      <c r="R116" s="240" t="s">
        <v>55</v>
      </c>
      <c r="S116" s="240"/>
      <c r="T116" s="240" t="s">
        <v>56</v>
      </c>
      <c r="U116" s="240"/>
      <c r="V116" s="240"/>
      <c r="W116" s="240"/>
      <c r="X116" s="99"/>
      <c r="Y116" s="272" t="s">
        <v>59</v>
      </c>
      <c r="Z116" s="272"/>
      <c r="AA116" s="272"/>
      <c r="AB116" s="272"/>
      <c r="AC116" s="67"/>
      <c r="AD116" s="67"/>
      <c r="AE116" s="97" t="s">
        <v>68</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252"/>
      <c r="S117" s="252"/>
      <c r="T117" s="252" t="s">
        <v>57</v>
      </c>
      <c r="U117" s="252"/>
      <c r="V117" s="252" t="s">
        <v>58</v>
      </c>
      <c r="W117" s="252"/>
      <c r="X117" s="99"/>
      <c r="Y117" s="252" t="s">
        <v>57</v>
      </c>
      <c r="Z117" s="252"/>
      <c r="AA117" s="252" t="s">
        <v>58</v>
      </c>
      <c r="AB117" s="252"/>
      <c r="AC117" s="67"/>
      <c r="AD117" s="67"/>
      <c r="AE117" s="97" t="s">
        <v>64</v>
      </c>
      <c r="AF117" s="97"/>
      <c r="AG117" s="99"/>
      <c r="AH117" s="99"/>
      <c r="AI117" s="243" t="s">
        <v>4</v>
      </c>
      <c r="AJ117" s="244"/>
      <c r="AK117" s="243" t="s">
        <v>72</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x14ac:dyDescent="0.4">
      <c r="A118" s="71"/>
      <c r="B118" s="67"/>
      <c r="C118" s="318" t="s">
        <v>116</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73</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x14ac:dyDescent="0.4">
      <c r="A119" s="71"/>
      <c r="B119" s="67"/>
      <c r="C119" s="318" t="s">
        <v>117</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74</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x14ac:dyDescent="0.4">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100</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1" t="s">
        <v>127</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62</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115</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324">
        <v>160</v>
      </c>
      <c r="BA5" s="325"/>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152</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t="s">
        <v>2</v>
      </c>
      <c r="D13" s="204"/>
      <c r="E13" s="205" t="s">
        <v>97</v>
      </c>
      <c r="F13" s="206"/>
      <c r="G13" s="207" t="s">
        <v>98</v>
      </c>
      <c r="H13" s="208"/>
      <c r="I13" s="208"/>
      <c r="J13" s="208"/>
      <c r="K13" s="209"/>
      <c r="L13" s="210" t="s">
        <v>169</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ref="AW13:AW30" si="1">IF($AZ$3="４週",AU13/4,IF($AZ$3="暦月",AU13/($AZ$6/7),""))</f>
        <v>40</v>
      </c>
      <c r="AX13" s="234"/>
      <c r="AY13" s="173"/>
      <c r="AZ13" s="174"/>
      <c r="BA13" s="174"/>
      <c r="BB13" s="174"/>
      <c r="BC13" s="174"/>
      <c r="BD13" s="175"/>
    </row>
    <row r="14" spans="1:57" ht="39.950000000000003" customHeight="1" x14ac:dyDescent="0.4">
      <c r="A14" s="71"/>
      <c r="B14" s="87">
        <f t="shared" ref="B14:B30" si="2">B13+1</f>
        <v>2</v>
      </c>
      <c r="C14" s="169" t="s">
        <v>41</v>
      </c>
      <c r="D14" s="170"/>
      <c r="E14" s="171" t="s">
        <v>97</v>
      </c>
      <c r="F14" s="172"/>
      <c r="G14" s="176" t="s">
        <v>3</v>
      </c>
      <c r="H14" s="177"/>
      <c r="I14" s="177"/>
      <c r="J14" s="177"/>
      <c r="K14" s="178"/>
      <c r="L14" s="179" t="s">
        <v>169</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7" ht="39.950000000000003" customHeight="1" x14ac:dyDescent="0.4">
      <c r="A15" s="71"/>
      <c r="B15" s="87">
        <f t="shared" si="2"/>
        <v>3</v>
      </c>
      <c r="C15" s="169" t="s">
        <v>42</v>
      </c>
      <c r="D15" s="170"/>
      <c r="E15" s="171" t="s">
        <v>97</v>
      </c>
      <c r="F15" s="172"/>
      <c r="G15" s="176" t="s">
        <v>114</v>
      </c>
      <c r="H15" s="177"/>
      <c r="I15" s="177"/>
      <c r="J15" s="177"/>
      <c r="K15" s="178"/>
      <c r="L15" s="179" t="s">
        <v>169</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7" ht="39.950000000000003" customHeight="1" x14ac:dyDescent="0.4">
      <c r="A16" s="71"/>
      <c r="B16" s="87">
        <f t="shared" si="2"/>
        <v>4</v>
      </c>
      <c r="C16" s="169" t="s">
        <v>41</v>
      </c>
      <c r="D16" s="170"/>
      <c r="E16" s="171" t="s">
        <v>99</v>
      </c>
      <c r="F16" s="172"/>
      <c r="G16" s="176" t="s">
        <v>110</v>
      </c>
      <c r="H16" s="177"/>
      <c r="I16" s="177"/>
      <c r="J16" s="177"/>
      <c r="K16" s="178"/>
      <c r="L16" s="179" t="s">
        <v>169</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39.950000000000003" customHeight="1" x14ac:dyDescent="0.4">
      <c r="A17" s="71"/>
      <c r="B17" s="87">
        <f t="shared" si="2"/>
        <v>5</v>
      </c>
      <c r="C17" s="169" t="s">
        <v>41</v>
      </c>
      <c r="D17" s="170"/>
      <c r="E17" s="171" t="s">
        <v>99</v>
      </c>
      <c r="F17" s="172"/>
      <c r="G17" s="176" t="s">
        <v>110</v>
      </c>
      <c r="H17" s="177"/>
      <c r="I17" s="177"/>
      <c r="J17" s="177"/>
      <c r="K17" s="178"/>
      <c r="L17" s="179" t="s">
        <v>169</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ref="AU17:AU30" si="3">IF($AZ$3="４週",SUM(P17:AQ17),IF($AZ$3="暦月",SUM(P17:AT17),""))</f>
        <v>80</v>
      </c>
      <c r="AV17" s="198"/>
      <c r="AW17" s="195">
        <f t="shared" si="1"/>
        <v>20</v>
      </c>
      <c r="AX17" s="196"/>
      <c r="AY17" s="166"/>
      <c r="AZ17" s="167"/>
      <c r="BA17" s="167"/>
      <c r="BB17" s="167"/>
      <c r="BC17" s="167"/>
      <c r="BD17" s="168"/>
    </row>
    <row r="18" spans="1:56" ht="39.950000000000003" customHeight="1" x14ac:dyDescent="0.4">
      <c r="A18" s="71"/>
      <c r="B18" s="87">
        <f t="shared" si="2"/>
        <v>6</v>
      </c>
      <c r="C18" s="169" t="s">
        <v>41</v>
      </c>
      <c r="D18" s="170"/>
      <c r="E18" s="171" t="s">
        <v>99</v>
      </c>
      <c r="F18" s="172"/>
      <c r="G18" s="176" t="s">
        <v>110</v>
      </c>
      <c r="H18" s="177"/>
      <c r="I18" s="177"/>
      <c r="J18" s="177"/>
      <c r="K18" s="178"/>
      <c r="L18" s="179" t="s">
        <v>169</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39.950000000000003" customHeight="1" x14ac:dyDescent="0.4">
      <c r="A19" s="71"/>
      <c r="B19" s="87">
        <f t="shared" si="2"/>
        <v>7</v>
      </c>
      <c r="C19" s="169" t="s">
        <v>41</v>
      </c>
      <c r="D19" s="170"/>
      <c r="E19" s="171" t="s">
        <v>99</v>
      </c>
      <c r="F19" s="172"/>
      <c r="G19" s="176" t="s">
        <v>110</v>
      </c>
      <c r="H19" s="177"/>
      <c r="I19" s="177"/>
      <c r="J19" s="177"/>
      <c r="K19" s="178"/>
      <c r="L19" s="179" t="s">
        <v>169</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39.950000000000003" customHeight="1" x14ac:dyDescent="0.4">
      <c r="A20" s="71"/>
      <c r="B20" s="87">
        <f t="shared" si="2"/>
        <v>8</v>
      </c>
      <c r="C20" s="169" t="s">
        <v>41</v>
      </c>
      <c r="D20" s="170"/>
      <c r="E20" s="171" t="s">
        <v>99</v>
      </c>
      <c r="F20" s="172"/>
      <c r="G20" s="176" t="s">
        <v>110</v>
      </c>
      <c r="H20" s="177"/>
      <c r="I20" s="177"/>
      <c r="J20" s="177"/>
      <c r="K20" s="178"/>
      <c r="L20" s="179" t="s">
        <v>169</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39.950000000000003" customHeight="1" x14ac:dyDescent="0.4">
      <c r="A21" s="71"/>
      <c r="B21" s="87">
        <f t="shared" si="2"/>
        <v>9</v>
      </c>
      <c r="C21" s="169" t="s">
        <v>41</v>
      </c>
      <c r="D21" s="170"/>
      <c r="E21" s="171" t="s">
        <v>99</v>
      </c>
      <c r="F21" s="172"/>
      <c r="G21" s="176" t="s">
        <v>110</v>
      </c>
      <c r="H21" s="177"/>
      <c r="I21" s="177"/>
      <c r="J21" s="177"/>
      <c r="K21" s="178"/>
      <c r="L21" s="179" t="s">
        <v>169</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thickBot="1" x14ac:dyDescent="0.45">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6" t="s">
        <v>29</v>
      </c>
      <c r="M34" s="326"/>
      <c r="N34" s="73"/>
      <c r="O34" s="73"/>
      <c r="P34" s="73"/>
      <c r="Q34" s="99"/>
      <c r="R34" s="240" t="s">
        <v>55</v>
      </c>
      <c r="S34" s="240"/>
      <c r="T34" s="240" t="s">
        <v>56</v>
      </c>
      <c r="U34" s="240"/>
      <c r="V34" s="240"/>
      <c r="W34" s="240"/>
      <c r="X34" s="99"/>
      <c r="Y34" s="272" t="s">
        <v>59</v>
      </c>
      <c r="Z34" s="272"/>
      <c r="AA34" s="272"/>
      <c r="AB34" s="272"/>
      <c r="AC34" s="67"/>
      <c r="AD34" s="67"/>
      <c r="AE34" s="97" t="s">
        <v>68</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57</v>
      </c>
      <c r="U35" s="252"/>
      <c r="V35" s="252" t="s">
        <v>58</v>
      </c>
      <c r="W35" s="252"/>
      <c r="X35" s="99"/>
      <c r="Y35" s="252" t="s">
        <v>57</v>
      </c>
      <c r="Z35" s="252"/>
      <c r="AA35" s="252" t="s">
        <v>58</v>
      </c>
      <c r="AB35" s="252"/>
      <c r="AC35" s="67"/>
      <c r="AD35" s="67"/>
      <c r="AE35" s="97" t="s">
        <v>64</v>
      </c>
      <c r="AF35" s="97"/>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318" t="s">
        <v>116</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318" t="s">
        <v>117</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243">
        <f>AE40</f>
        <v>2</v>
      </c>
      <c r="S50" s="251"/>
      <c r="T50" s="251"/>
      <c r="U50" s="244"/>
      <c r="V50" s="105" t="s">
        <v>115</v>
      </c>
      <c r="W50" s="298">
        <f>AB45</f>
        <v>2.7</v>
      </c>
      <c r="X50" s="299"/>
      <c r="Y50" s="299"/>
      <c r="Z50" s="300"/>
      <c r="AA50" s="105" t="s">
        <v>32</v>
      </c>
      <c r="AB50" s="301">
        <f>ROUNDDOWN(R50+W50,1)</f>
        <v>4.7</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